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Blad1" sheetId="1" r:id="rId1"/>
    <sheet name="Blad2" sheetId="2" r:id="rId2"/>
    <sheet name="Blad3" sheetId="3" r:id="rId3"/>
  </sheets>
  <definedNames>
    <definedName name="HTML_CodePage" hidden="1">1252</definedName>
    <definedName name="HTML_Control" hidden="1">{"'Blad1'!$A$1:$F$21"}</definedName>
    <definedName name="HTML_Description" hidden="1">""</definedName>
    <definedName name="HTML_Email" hidden="1">""</definedName>
    <definedName name="HTML_Header" hidden="1">"Blad1"</definedName>
    <definedName name="HTML_LastUpdate" hidden="1">"2009-02-13"</definedName>
    <definedName name="HTML_LineAfter" hidden="1">FALSE</definedName>
    <definedName name="HTML_LineBefore" hidden="1">FALSE</definedName>
    <definedName name="HTML_Name" hidden="1">"O"</definedName>
    <definedName name="HTML_OBDlg2" hidden="1">TRUE</definedName>
    <definedName name="HTML_OBDlg4" hidden="1">TRUE</definedName>
    <definedName name="HTML_OS" hidden="1">0</definedName>
    <definedName name="HTML_PathFile" hidden="1">"E:\A-EXCEL\MinHTML.htm"</definedName>
    <definedName name="HTML_Title" hidden="1">"kalkyl-vindel"</definedName>
  </definedNames>
  <calcPr fullCalcOnLoad="1"/>
</workbook>
</file>

<file path=xl/sharedStrings.xml><?xml version="1.0" encoding="utf-8"?>
<sst xmlns="http://schemas.openxmlformats.org/spreadsheetml/2006/main" count="69" uniqueCount="64">
  <si>
    <t>Elpris för vindel</t>
  </si>
  <si>
    <t>Certifikat+pålägg</t>
  </si>
  <si>
    <t>Energiskatt</t>
  </si>
  <si>
    <t>Moms</t>
  </si>
  <si>
    <t>Elpris inkl.moms</t>
  </si>
  <si>
    <t>Elpris exkl.moms</t>
  </si>
  <si>
    <t>Räntesats</t>
  </si>
  <si>
    <t>Annuitetslån på</t>
  </si>
  <si>
    <t>Amortering och ränta, per år</t>
  </si>
  <si>
    <t>Pris per andel (för 1000 kWh)</t>
  </si>
  <si>
    <t>Pris per kilowattimme</t>
  </si>
  <si>
    <t>Kapitalkostnad</t>
  </si>
  <si>
    <t>Kalkyl för el från andelsägd vindkraft</t>
  </si>
  <si>
    <t>Amortering &amp; ränta per kWh</t>
  </si>
  <si>
    <t>Total elkostnad per kWh</t>
  </si>
  <si>
    <t>Beräkningsformel</t>
  </si>
  <si>
    <t>o2 El Ekonomisk Förening är inte ett privat företag utan en medlemsägd ekonomisk förening, precis som vår BRF ägs av oss medlemmar.</t>
  </si>
  <si>
    <t>Det nuvarande elcertifikatbidraget kommer inte att upphöra om 15 år. Regeringspartiernas nya klimatöverenskommelse innebär tvärtom att certifikatsystemet för förnybar elproduktion ska vidareutvecklas och ambitionsnivån höjas.</t>
  </si>
  <si>
    <t>Totalkostnaden påverkas naturligtvis av hur lång återbetalningstiden är för tagna lån. Denna kalkyl bygger på ett annuitetslån på 50 år. Det är samma tid som man räknat med vid bergvärmealternativet.</t>
  </si>
  <si>
    <t>Nuvarande elförbrukning</t>
  </si>
  <si>
    <t>Nuvarande effektabonnemang</t>
  </si>
  <si>
    <t>kW</t>
  </si>
  <si>
    <t>kr/kW,år</t>
  </si>
  <si>
    <t>Effekttaxa (Nacka Energi)</t>
  </si>
  <si>
    <t>kr/år</t>
  </si>
  <si>
    <t>Fast avgift för våra 3 transformatorer</t>
  </si>
  <si>
    <t>Nätavgift</t>
  </si>
  <si>
    <t>Nätavgift per kilowattimme</t>
  </si>
  <si>
    <t>kWh</t>
  </si>
  <si>
    <t>Beräkning av överföringsavgift (nätavgift) inkl. moms.</t>
  </si>
  <si>
    <t>öre/kWh</t>
  </si>
  <si>
    <t>Elkostnad exkl. nätavgift inkl.moms</t>
  </si>
  <si>
    <t>Nätavgift inkl.moms</t>
  </si>
  <si>
    <t>Elkostnad inkl. nätavgift och moms</t>
  </si>
  <si>
    <t>Antal kWh per andel</t>
  </si>
  <si>
    <t>st</t>
  </si>
  <si>
    <t>år</t>
  </si>
  <si>
    <t>= 100*C9/C6</t>
  </si>
  <si>
    <t>= -BETALNING(C7;C8;C5;0;0)</t>
  </si>
  <si>
    <t>= C14*C15+C16</t>
  </si>
  <si>
    <t>= 100*C17/C13</t>
  </si>
  <si>
    <t>= SUMMA(C21:C23)</t>
  </si>
  <si>
    <t>= AVRUNDA(0,25*C24;1)</t>
  </si>
  <si>
    <t>= SUMMA(C24:C25)</t>
  </si>
  <si>
    <t>= C10</t>
  </si>
  <si>
    <t>= SUMMA(C26:C27)</t>
  </si>
  <si>
    <t>Beräkning av elpriset per kilowattimme exkl. nätavgift (öre per kWh)</t>
  </si>
  <si>
    <t>Beräkning av elpriset per kilowattimme inkl. nätavgift (öre per kWh)</t>
  </si>
  <si>
    <t>Elpris inkl. nätavgift och moms</t>
  </si>
  <si>
    <t>Jämförelse mellan olika elavtal. Gäller den 18 februari 2009  (öre per kWh)</t>
  </si>
  <si>
    <t>Fortum 1 år (22% fossilt 20% kärnkraft)</t>
  </si>
  <si>
    <t>Fortum Bra Miljöval (vatten+ vindkraft)</t>
  </si>
  <si>
    <t>Telge Energi Rörligt 100% vindkraft</t>
  </si>
  <si>
    <t>Mälarenergi 1 år Bra Miljöval</t>
  </si>
  <si>
    <t>Vindkraft med vindandelar i o2 EL</t>
  </si>
  <si>
    <t>Elavtal</t>
  </si>
  <si>
    <t>= C28</t>
  </si>
  <si>
    <t>= C18</t>
  </si>
  <si>
    <t>= SUMMA(C31:C32)</t>
  </si>
  <si>
    <t>Elpris</t>
  </si>
  <si>
    <t>CJ / 2009-02-18</t>
  </si>
  <si>
    <t>Det är lämpligt att ha annuitetslån så att kostnaden blir jämnt fördelad över tiden. Varje år bör bära sina egna kostnader. Notera också att den del som utgör amortering ökar vår förenings tillgångar.</t>
  </si>
  <si>
    <t>Om man skulle räkna med en kortare återbetalningstid så blir totalkostnaden högre. Det finns dock ingen anledning till detta eftersom vindkraftsföreningen ackumulerar kapital för att kunna investera i ett nytt vindkraftverk utan att behöva ta in nytt kapital från medlemmarna när det är dags att byta ut vindkraftverket. Kostnaden för detta täcks av det elpris som vi betalar till vindkraftsföreningen. Medlemsinsatsen till föreningen är således en engångskostnad.</t>
  </si>
  <si>
    <t>Vattenfall 1 år 100% vindkraft</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</si>
</sst>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år&quot;"/>
    <numFmt numFmtId="165" formatCode="#,##0\ &quot;kr&quot;"/>
    <numFmt numFmtId="166" formatCode="#,##0.000\ &quot;kr&quot;;[Red]\-#,##0.000\ &quot;kr&quot;"/>
    <numFmt numFmtId="167" formatCode="0.0"/>
    <numFmt numFmtId="168" formatCode="#,##0.0_ ;[Red]\-#,##0.0\ "/>
    <numFmt numFmtId="169" formatCode="#,##0_ ;[Red]\-#,##0\ "/>
    <numFmt numFmtId="170" formatCode="#,##0.0"/>
    <numFmt numFmtId="171" formatCode="0.000"/>
    <numFmt numFmtId="172" formatCode="0.0000"/>
  </numFmts>
  <fonts count="5">
    <font>
      <sz val="10"/>
      <name val="Arial"/>
      <family val="0"/>
    </font>
    <font>
      <b/>
      <sz val="10"/>
      <name val="Arial"/>
      <family val="2"/>
    </font>
    <font>
      <b/>
      <sz val="12"/>
      <name val="Arial"/>
      <family val="2"/>
    </font>
    <font>
      <sz val="18"/>
      <name val="Arial"/>
      <family val="2"/>
    </font>
    <font>
      <b/>
      <sz val="10"/>
      <color indexed="10"/>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0" fillId="0" borderId="0" xfId="0" applyNumberFormat="1" applyAlignment="1">
      <alignment/>
    </xf>
    <xf numFmtId="0" fontId="2" fillId="0" borderId="0" xfId="0" applyFont="1" applyAlignment="1">
      <alignment/>
    </xf>
    <xf numFmtId="169" fontId="0" fillId="0" borderId="0" xfId="0" applyNumberFormat="1" applyAlignment="1">
      <alignment/>
    </xf>
    <xf numFmtId="168" fontId="1" fillId="0" borderId="0" xfId="0" applyNumberFormat="1" applyFont="1" applyAlignment="1">
      <alignment/>
    </xf>
    <xf numFmtId="170" fontId="0" fillId="0" borderId="0" xfId="0" applyNumberFormat="1" applyAlignment="1">
      <alignment/>
    </xf>
    <xf numFmtId="167" fontId="1" fillId="0" borderId="0" xfId="0" applyNumberFormat="1" applyFont="1" applyAlignment="1">
      <alignment/>
    </xf>
    <xf numFmtId="0" fontId="0" fillId="0" borderId="0" xfId="0" applyAlignment="1" quotePrefix="1">
      <alignment/>
    </xf>
    <xf numFmtId="0" fontId="0" fillId="2" borderId="1" xfId="0" applyFill="1" applyBorder="1" applyAlignment="1">
      <alignment/>
    </xf>
    <xf numFmtId="9" fontId="0" fillId="2" borderId="1" xfId="0" applyNumberFormat="1" applyFill="1" applyBorder="1" applyAlignment="1">
      <alignment/>
    </xf>
    <xf numFmtId="0" fontId="0" fillId="0" borderId="0" xfId="0" applyFill="1" applyAlignment="1">
      <alignment/>
    </xf>
    <xf numFmtId="0" fontId="1" fillId="0" borderId="0" xfId="0" applyFont="1" applyAlignment="1">
      <alignment horizontal="center"/>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167" fontId="0" fillId="0" borderId="0" xfId="0" applyNumberFormat="1" applyFont="1" applyAlignment="1">
      <alignment/>
    </xf>
    <xf numFmtId="0" fontId="0" fillId="0" borderId="0" xfId="0" applyFont="1" applyAlignment="1" quotePrefix="1">
      <alignment/>
    </xf>
    <xf numFmtId="3" fontId="0" fillId="2" borderId="1" xfId="0" applyNumberFormat="1" applyFill="1" applyBorder="1" applyAlignment="1">
      <alignment/>
    </xf>
    <xf numFmtId="4" fontId="0" fillId="2" borderId="1" xfId="0" applyNumberFormat="1" applyFill="1" applyBorder="1" applyAlignment="1">
      <alignment/>
    </xf>
    <xf numFmtId="3" fontId="0" fillId="0" borderId="0" xfId="0" applyNumberFormat="1" applyFont="1" applyAlignment="1">
      <alignment/>
    </xf>
    <xf numFmtId="0" fontId="2" fillId="0" borderId="0" xfId="0" applyFont="1" applyAlignment="1">
      <alignment vertical="center"/>
    </xf>
    <xf numFmtId="167" fontId="0" fillId="0" borderId="0" xfId="0" applyNumberFormat="1" applyAlignment="1">
      <alignment/>
    </xf>
    <xf numFmtId="1" fontId="0" fillId="2" borderId="1" xfId="0" applyNumberFormat="1" applyFill="1" applyBorder="1" applyAlignment="1">
      <alignment/>
    </xf>
    <xf numFmtId="167" fontId="1" fillId="0" borderId="0" xfId="0" applyNumberFormat="1" applyFont="1" applyAlignment="1">
      <alignment horizontal="left"/>
    </xf>
    <xf numFmtId="0" fontId="0" fillId="0" borderId="0" xfId="0" applyAlignment="1" quotePrefix="1">
      <alignment horizontal="left"/>
    </xf>
    <xf numFmtId="167" fontId="0" fillId="0" borderId="0" xfId="0" applyNumberFormat="1" applyAlignment="1" quotePrefix="1">
      <alignment horizontal="left"/>
    </xf>
    <xf numFmtId="167" fontId="0" fillId="0" borderId="0" xfId="0" applyNumberFormat="1" applyFont="1" applyAlignment="1" quotePrefix="1">
      <alignment horizontal="left"/>
    </xf>
    <xf numFmtId="0" fontId="0" fillId="0" borderId="0" xfId="0" applyAlignment="1">
      <alignment vertical="center"/>
    </xf>
    <xf numFmtId="167" fontId="0" fillId="0" borderId="0" xfId="0" applyNumberFormat="1" applyAlignment="1">
      <alignment horizont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4" fillId="0" borderId="0" xfId="0" applyFont="1" applyAlignment="1">
      <alignment/>
    </xf>
    <xf numFmtId="167" fontId="4" fillId="0" borderId="0" xfId="0" applyNumberFormat="1" applyFont="1" applyAlignment="1">
      <alignment horizontal="center"/>
    </xf>
    <xf numFmtId="167" fontId="4" fillId="0" borderId="0" xfId="0" applyNumberFormat="1" applyFont="1" applyAlignment="1">
      <alignment horizontal="left"/>
    </xf>
    <xf numFmtId="0" fontId="2" fillId="0" borderId="0" xfId="0" applyFont="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
  <sheetViews>
    <sheetView tabSelected="1" workbookViewId="0" topLeftCell="A1">
      <selection activeCell="A1" sqref="A1"/>
    </sheetView>
  </sheetViews>
  <sheetFormatPr defaultColWidth="9.140625" defaultRowHeight="12.75"/>
  <cols>
    <col min="1" max="1" width="3.140625" style="0" customWidth="1"/>
    <col min="2" max="2" width="32.8515625" style="0" customWidth="1"/>
    <col min="3" max="3" width="10.140625" style="0" customWidth="1"/>
    <col min="5" max="5" width="30.00390625" style="0" customWidth="1"/>
  </cols>
  <sheetData>
    <row r="1" spans="1:5" ht="9.75" customHeight="1">
      <c r="A1" s="12"/>
      <c r="B1" s="12"/>
      <c r="C1" s="12"/>
      <c r="D1" s="12"/>
      <c r="E1" s="12"/>
    </row>
    <row r="2" spans="1:2" ht="23.25">
      <c r="A2" s="12"/>
      <c r="B2" s="13" t="s">
        <v>12</v>
      </c>
    </row>
    <row r="3" ht="12.75">
      <c r="A3" s="12"/>
    </row>
    <row r="4" spans="1:5" ht="15.75">
      <c r="A4" s="12"/>
      <c r="B4" s="3" t="s">
        <v>11</v>
      </c>
      <c r="E4" t="s">
        <v>15</v>
      </c>
    </row>
    <row r="5" spans="1:4" ht="12.75">
      <c r="A5" s="12"/>
      <c r="B5" t="s">
        <v>9</v>
      </c>
      <c r="C5" s="18">
        <v>6700</v>
      </c>
      <c r="D5" t="s">
        <v>24</v>
      </c>
    </row>
    <row r="6" spans="1:4" ht="12.75">
      <c r="A6" s="12"/>
      <c r="B6" t="s">
        <v>34</v>
      </c>
      <c r="C6" s="18">
        <v>1000</v>
      </c>
      <c r="D6" t="s">
        <v>35</v>
      </c>
    </row>
    <row r="7" spans="1:3" ht="12.75">
      <c r="A7" s="12"/>
      <c r="B7" t="s">
        <v>6</v>
      </c>
      <c r="C7" s="10">
        <v>0.05</v>
      </c>
    </row>
    <row r="8" spans="1:4" ht="12.75">
      <c r="A8" s="12"/>
      <c r="B8" t="s">
        <v>7</v>
      </c>
      <c r="C8" s="23">
        <v>50</v>
      </c>
      <c r="D8" t="s">
        <v>36</v>
      </c>
    </row>
    <row r="9" spans="1:7" ht="12.75">
      <c r="A9" s="12"/>
      <c r="B9" t="s">
        <v>8</v>
      </c>
      <c r="C9" s="4">
        <f>-PMT(C7,C8,C5,0,0)</f>
        <v>367.0041277544344</v>
      </c>
      <c r="D9" t="s">
        <v>24</v>
      </c>
      <c r="E9" s="8" t="s">
        <v>38</v>
      </c>
      <c r="G9" s="11"/>
    </row>
    <row r="10" spans="1:5" ht="12.75">
      <c r="A10" s="12"/>
      <c r="B10" s="2" t="s">
        <v>10</v>
      </c>
      <c r="C10" s="5">
        <f>100*C9/C6</f>
        <v>36.700412775443446</v>
      </c>
      <c r="D10" t="s">
        <v>30</v>
      </c>
      <c r="E10" s="8" t="s">
        <v>37</v>
      </c>
    </row>
    <row r="11" spans="1:5" ht="12.75">
      <c r="A11" s="12"/>
      <c r="B11" s="2"/>
      <c r="C11" s="5"/>
      <c r="E11" s="8"/>
    </row>
    <row r="12" spans="1:5" ht="19.5" customHeight="1">
      <c r="A12" s="12"/>
      <c r="B12" s="21" t="s">
        <v>29</v>
      </c>
      <c r="C12" s="7"/>
      <c r="E12" s="8"/>
    </row>
    <row r="13" spans="1:5" s="15" customFormat="1" ht="12.75" customHeight="1">
      <c r="A13" s="14"/>
      <c r="B13" s="15" t="s">
        <v>19</v>
      </c>
      <c r="C13" s="18">
        <v>7200000</v>
      </c>
      <c r="D13" s="15" t="s">
        <v>28</v>
      </c>
      <c r="E13" s="17"/>
    </row>
    <row r="14" spans="1:5" s="15" customFormat="1" ht="12.75">
      <c r="A14" s="14"/>
      <c r="B14" s="15" t="s">
        <v>20</v>
      </c>
      <c r="C14" s="18">
        <v>1900</v>
      </c>
      <c r="D14" s="15" t="s">
        <v>21</v>
      </c>
      <c r="E14" s="17"/>
    </row>
    <row r="15" spans="1:5" s="15" customFormat="1" ht="12.75">
      <c r="A15" s="14"/>
      <c r="B15" t="s">
        <v>23</v>
      </c>
      <c r="C15" s="19">
        <v>468.75</v>
      </c>
      <c r="D15" s="15" t="s">
        <v>22</v>
      </c>
      <c r="E15" s="17"/>
    </row>
    <row r="16" spans="1:5" s="15" customFormat="1" ht="12.75">
      <c r="A16" s="14"/>
      <c r="B16" t="s">
        <v>25</v>
      </c>
      <c r="C16" s="18">
        <v>28744</v>
      </c>
      <c r="D16" s="15" t="s">
        <v>24</v>
      </c>
      <c r="E16" s="17"/>
    </row>
    <row r="17" spans="1:5" s="15" customFormat="1" ht="12.75">
      <c r="A17" s="14"/>
      <c r="B17" s="15" t="s">
        <v>26</v>
      </c>
      <c r="C17" s="20">
        <f>C14*C15+C16</f>
        <v>919369</v>
      </c>
      <c r="D17" s="15" t="s">
        <v>24</v>
      </c>
      <c r="E17" s="17" t="s">
        <v>39</v>
      </c>
    </row>
    <row r="18" spans="1:5" s="15" customFormat="1" ht="12.75">
      <c r="A18" s="14"/>
      <c r="B18" s="15" t="s">
        <v>27</v>
      </c>
      <c r="C18" s="7">
        <f>100*C17/C13</f>
        <v>12.769013888888889</v>
      </c>
      <c r="D18" t="s">
        <v>30</v>
      </c>
      <c r="E18" s="17" t="s">
        <v>40</v>
      </c>
    </row>
    <row r="19" ht="12.75" customHeight="1">
      <c r="A19" s="12"/>
    </row>
    <row r="20" spans="1:2" ht="15.75">
      <c r="A20" s="12"/>
      <c r="B20" s="3" t="s">
        <v>46</v>
      </c>
    </row>
    <row r="21" spans="1:3" ht="12.75">
      <c r="A21" s="12"/>
      <c r="B21" t="s">
        <v>0</v>
      </c>
      <c r="C21" s="9">
        <v>13</v>
      </c>
    </row>
    <row r="22" spans="1:3" ht="12.75">
      <c r="A22" s="12"/>
      <c r="B22" t="s">
        <v>1</v>
      </c>
      <c r="C22" s="9">
        <v>6.3</v>
      </c>
    </row>
    <row r="23" spans="1:3" ht="12.75">
      <c r="A23" s="12"/>
      <c r="B23" t="s">
        <v>2</v>
      </c>
      <c r="C23" s="9">
        <v>28.2</v>
      </c>
    </row>
    <row r="24" spans="1:5" ht="12.75">
      <c r="A24" s="12"/>
      <c r="B24" s="1" t="s">
        <v>5</v>
      </c>
      <c r="C24" s="1">
        <f>SUM(C21:C23)</f>
        <v>47.5</v>
      </c>
      <c r="E24" s="8" t="s">
        <v>41</v>
      </c>
    </row>
    <row r="25" spans="1:5" ht="12.75">
      <c r="A25" s="12"/>
      <c r="B25" t="s">
        <v>3</v>
      </c>
      <c r="C25">
        <f>ROUND(0.25*C24,1)</f>
        <v>11.9</v>
      </c>
      <c r="E25" s="8" t="s">
        <v>42</v>
      </c>
    </row>
    <row r="26" spans="1:5" ht="12.75">
      <c r="A26" s="12"/>
      <c r="B26" s="1" t="s">
        <v>4</v>
      </c>
      <c r="C26" s="1">
        <f>SUM(C24:C25)</f>
        <v>59.4</v>
      </c>
      <c r="E26" s="8" t="s">
        <v>43</v>
      </c>
    </row>
    <row r="27" spans="1:5" ht="12.75">
      <c r="A27" s="12"/>
      <c r="B27" t="s">
        <v>13</v>
      </c>
      <c r="C27" s="6">
        <f>C10</f>
        <v>36.700412775443446</v>
      </c>
      <c r="E27" s="8" t="s">
        <v>44</v>
      </c>
    </row>
    <row r="28" spans="1:5" ht="12.75">
      <c r="A28" s="12"/>
      <c r="B28" s="1" t="s">
        <v>14</v>
      </c>
      <c r="C28" s="7">
        <f>SUM(C26:C27)</f>
        <v>96.10041277544344</v>
      </c>
      <c r="E28" s="8" t="s">
        <v>45</v>
      </c>
    </row>
    <row r="29" spans="1:5" ht="12.75">
      <c r="A29" s="12"/>
      <c r="B29" s="1"/>
      <c r="C29" s="7"/>
      <c r="E29" s="8"/>
    </row>
    <row r="30" ht="15.75">
      <c r="B30" s="3" t="s">
        <v>47</v>
      </c>
    </row>
    <row r="31" spans="2:5" ht="12.75">
      <c r="B31" t="s">
        <v>31</v>
      </c>
      <c r="C31" s="22">
        <f>C28</f>
        <v>96.10041277544344</v>
      </c>
      <c r="E31" s="25" t="s">
        <v>56</v>
      </c>
    </row>
    <row r="32" spans="2:5" ht="12.75">
      <c r="B32" t="s">
        <v>32</v>
      </c>
      <c r="C32" s="22">
        <f>C18</f>
        <v>12.769013888888889</v>
      </c>
      <c r="D32" s="22"/>
      <c r="E32" s="26" t="s">
        <v>57</v>
      </c>
    </row>
    <row r="33" spans="2:5" ht="12.75">
      <c r="B33" t="s">
        <v>33</v>
      </c>
      <c r="C33" s="7">
        <f>SUM(C31:C32)</f>
        <v>108.86942666433234</v>
      </c>
      <c r="E33" s="27" t="s">
        <v>58</v>
      </c>
    </row>
    <row r="34" spans="3:5" ht="12.75">
      <c r="C34" s="7"/>
      <c r="E34" s="24"/>
    </row>
    <row r="35" spans="2:5" ht="15.75">
      <c r="B35" s="3" t="s">
        <v>49</v>
      </c>
      <c r="C35" s="7"/>
      <c r="E35" s="24"/>
    </row>
    <row r="36" spans="2:5" s="28" customFormat="1" ht="15.75" customHeight="1">
      <c r="B36" s="30" t="s">
        <v>55</v>
      </c>
      <c r="C36" s="31" t="s">
        <v>59</v>
      </c>
      <c r="D36" s="32" t="s">
        <v>26</v>
      </c>
      <c r="E36" s="30" t="s">
        <v>48</v>
      </c>
    </row>
    <row r="37" spans="2:5" ht="12.75">
      <c r="B37" s="33" t="s">
        <v>54</v>
      </c>
      <c r="C37" s="33">
        <v>96.1</v>
      </c>
      <c r="D37" s="34">
        <f>C18</f>
        <v>12.769013888888889</v>
      </c>
      <c r="E37" s="35">
        <f aca="true" t="shared" si="0" ref="E37:E42">SUM(C37:D37)</f>
        <v>108.86901388888889</v>
      </c>
    </row>
    <row r="38" spans="2:5" ht="12.75">
      <c r="B38" t="s">
        <v>51</v>
      </c>
      <c r="C38">
        <v>128.4</v>
      </c>
      <c r="D38" s="29">
        <f>C18</f>
        <v>12.769013888888889</v>
      </c>
      <c r="E38" s="24">
        <f t="shared" si="0"/>
        <v>141.16901388888888</v>
      </c>
    </row>
    <row r="39" spans="1:5" s="15" customFormat="1" ht="12.75">
      <c r="A39" s="14"/>
      <c r="B39" t="s">
        <v>50</v>
      </c>
      <c r="C39" s="16">
        <v>100.4</v>
      </c>
      <c r="D39" s="29">
        <f>C18</f>
        <v>12.769013888888889</v>
      </c>
      <c r="E39" s="24">
        <f t="shared" si="0"/>
        <v>113.1690138888889</v>
      </c>
    </row>
    <row r="40" spans="1:5" s="15" customFormat="1" ht="12.75">
      <c r="A40" s="14"/>
      <c r="B40" s="15" t="s">
        <v>53</v>
      </c>
      <c r="C40" s="16">
        <v>103</v>
      </c>
      <c r="D40" s="29">
        <f>C18</f>
        <v>12.769013888888889</v>
      </c>
      <c r="E40" s="24">
        <f>SUM(C40:D40)</f>
        <v>115.76901388888889</v>
      </c>
    </row>
    <row r="41" spans="1:5" s="15" customFormat="1" ht="12.75">
      <c r="A41" s="14"/>
      <c r="B41" t="s">
        <v>52</v>
      </c>
      <c r="C41" s="16">
        <v>104.8</v>
      </c>
      <c r="D41" s="29">
        <f>C18</f>
        <v>12.769013888888889</v>
      </c>
      <c r="E41" s="24">
        <f t="shared" si="0"/>
        <v>117.56901388888889</v>
      </c>
    </row>
    <row r="42" spans="1:5" s="15" customFormat="1" ht="12.75">
      <c r="A42" s="14"/>
      <c r="B42" s="15" t="s">
        <v>63</v>
      </c>
      <c r="C42" s="16">
        <v>104.9</v>
      </c>
      <c r="D42" s="29">
        <f>C18</f>
        <v>12.769013888888889</v>
      </c>
      <c r="E42" s="24">
        <f t="shared" si="0"/>
        <v>117.6690138888889</v>
      </c>
    </row>
    <row r="44" spans="1:5" ht="45.75" customHeight="1">
      <c r="A44" s="12"/>
      <c r="B44" s="36" t="s">
        <v>18</v>
      </c>
      <c r="C44" s="36"/>
      <c r="D44" s="36"/>
      <c r="E44" s="36"/>
    </row>
    <row r="45" spans="1:5" ht="47.25" customHeight="1">
      <c r="A45" s="12"/>
      <c r="B45" s="36" t="s">
        <v>61</v>
      </c>
      <c r="C45" s="36"/>
      <c r="D45" s="36"/>
      <c r="E45" s="36"/>
    </row>
    <row r="46" spans="2:5" ht="109.5" customHeight="1">
      <c r="B46" s="36" t="s">
        <v>62</v>
      </c>
      <c r="C46" s="36"/>
      <c r="D46" s="36"/>
      <c r="E46" s="36"/>
    </row>
    <row r="47" spans="2:5" ht="39" customHeight="1">
      <c r="B47" s="36" t="s">
        <v>16</v>
      </c>
      <c r="C47" s="36"/>
      <c r="D47" s="36"/>
      <c r="E47" s="36"/>
    </row>
    <row r="48" spans="2:5" ht="67.5" customHeight="1">
      <c r="B48" s="36" t="s">
        <v>17</v>
      </c>
      <c r="C48" s="36"/>
      <c r="D48" s="36"/>
      <c r="E48" s="36"/>
    </row>
    <row r="49" ht="12.75">
      <c r="B49" t="s">
        <v>60</v>
      </c>
    </row>
  </sheetData>
  <mergeCells count="5">
    <mergeCell ref="B44:E44"/>
    <mergeCell ref="B47:E47"/>
    <mergeCell ref="B48:E48"/>
    <mergeCell ref="B45:E45"/>
    <mergeCell ref="B46:E46"/>
  </mergeCells>
  <printOptions gridLines="1" headings="1"/>
  <pageMargins left="0.7874015748031497" right="0.3937007874015748"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c:creator>
  <cp:keywords/>
  <dc:description/>
  <cp:lastModifiedBy>O</cp:lastModifiedBy>
  <cp:lastPrinted>2009-02-18T08:30:10Z</cp:lastPrinted>
  <dcterms:created xsi:type="dcterms:W3CDTF">2009-02-11T22:42:18Z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